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torg7259074.sharepoint.com/sites/NorfolkLPC/Shared Documents/CGL Services/"/>
    </mc:Choice>
  </mc:AlternateContent>
  <xr:revisionPtr revIDLastSave="33" documentId="8_{4AC69D44-3AA2-4938-A1DB-91FCBDC1D4FB}" xr6:coauthVersionLast="47" xr6:coauthVersionMax="47" xr10:uidLastSave="{7BEB1341-1E37-4E08-9221-F6D9008482D2}"/>
  <bookViews>
    <workbookView xWindow="2550" yWindow="2550" windowWidth="21600" windowHeight="11835" xr2:uid="{CC6C0666-5B1D-4627-AC14-73CF25490084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G6" i="1"/>
  <c r="G5" i="1"/>
  <c r="F7" i="1"/>
  <c r="F6" i="1"/>
  <c r="F5" i="1"/>
  <c r="F13" i="1"/>
  <c r="C10" i="1"/>
  <c r="G10" i="1" s="1"/>
  <c r="G13" i="1" s="1"/>
  <c r="G12" i="1" l="1"/>
  <c r="G15" i="1" s="1"/>
  <c r="F12" i="1"/>
  <c r="F15" i="1" s="1"/>
  <c r="F10" i="1"/>
</calcChain>
</file>

<file path=xl/sharedStrings.xml><?xml version="1.0" encoding="utf-8"?>
<sst xmlns="http://schemas.openxmlformats.org/spreadsheetml/2006/main" count="19" uniqueCount="17">
  <si>
    <t>CGL Contract calculator</t>
  </si>
  <si>
    <t>CGL Patients</t>
  </si>
  <si>
    <t>Please enter your figures here:</t>
  </si>
  <si>
    <t>Old Contract</t>
  </si>
  <si>
    <t>New contract</t>
  </si>
  <si>
    <t>Patients receiving supervised consumption:</t>
  </si>
  <si>
    <t>Methadone supervisions per week</t>
  </si>
  <si>
    <t>Supervision payment per week</t>
  </si>
  <si>
    <t>Espranor Supervisions per week</t>
  </si>
  <si>
    <t>Buprenorphine Supervisions per week</t>
  </si>
  <si>
    <t>Patients collecting non-supervised Blue Rx:</t>
  </si>
  <si>
    <t>Total CGL Patients supported</t>
  </si>
  <si>
    <t>Monthly Wellbeing payment</t>
  </si>
  <si>
    <t>Supervision Payment Per Year</t>
  </si>
  <si>
    <t>Wellbeing Payment Per Year</t>
  </si>
  <si>
    <t>Yearly total*</t>
  </si>
  <si>
    <t>*totals do not include dispensing fees and additional container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</si>
</sst>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3" xfId="0" applyFont="1" applyBorder="1"/>
    <xf numFmtId="164" fontId="0" fillId="0" borderId="0" xfId="0" applyNumberFormat="1"/>
    <xf numFmtId="0" fontId="2" fillId="0" borderId="5" xfId="0" applyFont="1" applyBorder="1" applyAlignment="1">
      <alignment horizontal="right"/>
    </xf>
    <xf numFmtId="164" fontId="3" fillId="0" borderId="6" xfId="0" applyNumberFormat="1" applyFont="1" applyBorder="1"/>
    <xf numFmtId="164" fontId="3" fillId="0" borderId="7" xfId="0" applyNumberFormat="1" applyFont="1" applyBorder="1"/>
    <xf numFmtId="0" fontId="2" fillId="0" borderId="8" xfId="0" applyFont="1" applyBorder="1" applyAlignment="1">
      <alignment horizontal="center" wrapText="1"/>
    </xf>
    <xf numFmtId="164" fontId="0" fillId="0" borderId="1" xfId="0" applyNumberFormat="1" applyBorder="1"/>
    <xf numFmtId="0" fontId="4" fillId="0" borderId="0" xfId="0" applyFont="1"/>
    <xf numFmtId="0" fontId="5" fillId="0" borderId="0" xfId="0" applyFont="1" applyAlignment="1">
      <alignment horizontal="center" wrapText="1"/>
    </xf>
    <xf numFmtId="0" fontId="0" fillId="0" borderId="2" xfId="0" applyBorder="1" applyProtection="1">
      <protection locked="0"/>
    </xf>
    <xf numFmtId="0" fontId="0" fillId="0" borderId="4" xfId="0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387FE-4509-458A-835E-4D2AB25BE4BB}">
  <dimension ref="B2:G16"/>
  <sheetViews>
    <sheetView showGridLines="0" tabSelected="1" workbookViewId="0">
      <selection activeCell="C4" sqref="C4"/>
    </sheetView>
  </sheetViews>
  <sheetFormatPr defaultRowHeight="15" x14ac:dyDescent="0.25"/>
  <cols>
    <col min="2" max="2" width="40.42578125" customWidth="1"/>
    <col min="3" max="3" width="13" customWidth="1"/>
    <col min="4" max="4" width="4.85546875" customWidth="1"/>
    <col min="5" max="5" width="29.140625" customWidth="1"/>
    <col min="6" max="7" width="16.5703125" customWidth="1"/>
  </cols>
  <sheetData>
    <row r="2" spans="2:7" ht="18.75" x14ac:dyDescent="0.3">
      <c r="C2" s="11" t="s">
        <v>0</v>
      </c>
    </row>
    <row r="3" spans="2:7" ht="45.75" customHeight="1" thickBot="1" x14ac:dyDescent="0.35">
      <c r="B3" s="1" t="s">
        <v>1</v>
      </c>
      <c r="C3" s="12" t="s">
        <v>2</v>
      </c>
      <c r="F3" s="9" t="s">
        <v>3</v>
      </c>
      <c r="G3" s="9" t="s">
        <v>4</v>
      </c>
    </row>
    <row r="4" spans="2:7" ht="15.75" thickBot="1" x14ac:dyDescent="0.3">
      <c r="B4" s="4" t="s">
        <v>5</v>
      </c>
      <c r="C4" s="13">
        <v>2</v>
      </c>
    </row>
    <row r="5" spans="2:7" x14ac:dyDescent="0.25">
      <c r="B5" t="s">
        <v>6</v>
      </c>
      <c r="C5" s="14">
        <v>4</v>
      </c>
      <c r="E5" s="3" t="s">
        <v>7</v>
      </c>
      <c r="F5" s="10">
        <f>C5*1.5</f>
        <v>6</v>
      </c>
      <c r="G5" s="10">
        <f>C5*2</f>
        <v>8</v>
      </c>
    </row>
    <row r="6" spans="2:7" x14ac:dyDescent="0.25">
      <c r="B6" t="s">
        <v>8</v>
      </c>
      <c r="C6" s="14">
        <v>0</v>
      </c>
      <c r="E6" s="3" t="s">
        <v>7</v>
      </c>
      <c r="F6" s="10">
        <f>C6*2</f>
        <v>0</v>
      </c>
      <c r="G6" s="10">
        <f>C6*2</f>
        <v>0</v>
      </c>
    </row>
    <row r="7" spans="2:7" ht="15.75" thickBot="1" x14ac:dyDescent="0.3">
      <c r="B7" t="s">
        <v>9</v>
      </c>
      <c r="C7" s="14">
        <v>5</v>
      </c>
      <c r="E7" s="3" t="s">
        <v>7</v>
      </c>
      <c r="F7" s="10">
        <f>C7*2</f>
        <v>10</v>
      </c>
      <c r="G7" s="10">
        <f>C7*2.5</f>
        <v>12.5</v>
      </c>
    </row>
    <row r="8" spans="2:7" ht="15.75" thickBot="1" x14ac:dyDescent="0.3">
      <c r="B8" s="4" t="s">
        <v>10</v>
      </c>
      <c r="C8" s="13">
        <v>4</v>
      </c>
      <c r="F8" s="5"/>
      <c r="G8" s="5"/>
    </row>
    <row r="9" spans="2:7" x14ac:dyDescent="0.25">
      <c r="F9" s="5"/>
      <c r="G9" s="5"/>
    </row>
    <row r="10" spans="2:7" x14ac:dyDescent="0.25">
      <c r="B10" s="1" t="s">
        <v>11</v>
      </c>
      <c r="C10" s="1">
        <f>C4+C8</f>
        <v>6</v>
      </c>
      <c r="E10" s="2" t="s">
        <v>12</v>
      </c>
      <c r="F10" s="10">
        <f>C10* 0</f>
        <v>0</v>
      </c>
      <c r="G10" s="10">
        <f>C10*10</f>
        <v>60</v>
      </c>
    </row>
    <row r="11" spans="2:7" x14ac:dyDescent="0.25">
      <c r="F11" s="5"/>
      <c r="G11" s="5"/>
    </row>
    <row r="12" spans="2:7" x14ac:dyDescent="0.25">
      <c r="E12" s="3" t="s">
        <v>13</v>
      </c>
      <c r="F12" s="10">
        <f>SUM(F5:F7)*52</f>
        <v>832</v>
      </c>
      <c r="G12" s="10">
        <f>SUM(G5:G7)*52</f>
        <v>1066</v>
      </c>
    </row>
    <row r="13" spans="2:7" x14ac:dyDescent="0.25">
      <c r="E13" s="3" t="s">
        <v>14</v>
      </c>
      <c r="F13" s="10">
        <f>0</f>
        <v>0</v>
      </c>
      <c r="G13" s="10">
        <f>G10*12</f>
        <v>720</v>
      </c>
    </row>
    <row r="14" spans="2:7" ht="15.75" thickBot="1" x14ac:dyDescent="0.3"/>
    <row r="15" spans="2:7" ht="31.5" customHeight="1" thickBot="1" x14ac:dyDescent="0.35">
      <c r="E15" s="6" t="s">
        <v>15</v>
      </c>
      <c r="F15" s="7">
        <f>SUM(F12:F13)</f>
        <v>832</v>
      </c>
      <c r="G15" s="8">
        <f>SUM(G12:G13)</f>
        <v>1786</v>
      </c>
    </row>
    <row r="16" spans="2:7" x14ac:dyDescent="0.25">
      <c r="E16" t="s">
        <v>16</v>
      </c>
    </row>
  </sheetData>
  <sheetProtection algorithmName="SHA-512" hashValue="tu+XVoNq4t8fxo4pXtrdZnTfhsf344GbQKau0ImE5SctuciYlAA7fd0YJUZkcwqXTc2rWe8z33clMoKD8BmUTQ==" saltValue="7MnDi6CT2iXKrnviyi2OLQ==" spinCount="100000" sheet="1" objects="1" scenarios="1" selectLockedCells="1"/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49D44F8FA2084AA964C4E36FB120F4" ma:contentTypeVersion="15" ma:contentTypeDescription="Create a new document." ma:contentTypeScope="" ma:versionID="b827cf829b3e9cd6c10f8bb74088d5ed">
  <xsd:schema xmlns:xsd="http://www.w3.org/2001/XMLSchema" xmlns:xs="http://www.w3.org/2001/XMLSchema" xmlns:p="http://schemas.microsoft.com/office/2006/metadata/properties" xmlns:ns2="dd70855b-e2b6-43f5-87be-cc199fc416f9" xmlns:ns3="7779d0b0-9a73-4976-abf8-0088921316af" targetNamespace="http://schemas.microsoft.com/office/2006/metadata/properties" ma:root="true" ma:fieldsID="85b76ac3cd67a239e59e6e1878c40c08" ns2:_="" ns3:_="">
    <xsd:import namespace="dd70855b-e2b6-43f5-87be-cc199fc416f9"/>
    <xsd:import namespace="7779d0b0-9a73-4976-abf8-0088921316a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70855b-e2b6-43f5-87be-cc199fc416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2a562f01-bd23-499f-bd6a-725d38f737d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79d0b0-9a73-4976-abf8-0088921316a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d3f70cf5-0780-48b8-ac4d-06c98b42398c}" ma:internalName="TaxCatchAll" ma:showField="CatchAllData" ma:web="7779d0b0-9a73-4976-abf8-0088921316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779d0b0-9a73-4976-abf8-0088921316af" xsi:nil="true"/>
    <lcf76f155ced4ddcb4097134ff3c332f xmlns="dd70855b-e2b6-43f5-87be-cc199fc416f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3CC9964-D1DC-490E-946C-4A77A484A10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31AE8F4-B0C4-4F6C-B794-ECE80B2BEC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70855b-e2b6-43f5-87be-cc199fc416f9"/>
    <ds:schemaRef ds:uri="7779d0b0-9a73-4976-abf8-0088921316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64C9567-63A6-4904-91E3-143BC35F67E7}">
  <ds:schemaRefs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7779d0b0-9a73-4976-abf8-0088921316af"/>
    <ds:schemaRef ds:uri="dd70855b-e2b6-43f5-87be-cc199fc416f9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Lauren Seamons</dc:creator>
  <cp:keywords/>
  <dc:description/>
  <cp:lastModifiedBy>Lauren. Seamons</cp:lastModifiedBy>
  <cp:revision/>
  <dcterms:created xsi:type="dcterms:W3CDTF">2022-09-28T10:50:07Z</dcterms:created>
  <dcterms:modified xsi:type="dcterms:W3CDTF">2023-02-17T16:04:47Z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0x0101000449D44F8FA2084AA964C4E36FB120F4</vt:lpwstr>
  </property>
  <property fmtid="{D5CDD505-2E9C-101B-9397-08002B2CF9AE}" pid="3" name="MediaServiceImageTags">
    <vt:lpwstr/>
  </property>
</Properties>
</file>